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80" windowWidth="14805" windowHeight="7650" firstSheet="2" activeTab="2"/>
  </bookViews>
  <sheets>
    <sheet name="Лист1" sheetId="1" state="hidden" r:id="rId1"/>
    <sheet name="Лист3" sheetId="3" state="hidden" r:id="rId2"/>
    <sheet name="1" sheetId="8" r:id="rId3"/>
  </sheets>
  <definedNames>
    <definedName name="_ftnref1" localSheetId="2">'1'!$Q$2</definedName>
    <definedName name="_ftnref2" localSheetId="2">'1'!$R$2</definedName>
    <definedName name="_xlnm.Print_Area" localSheetId="2">'1'!$A$1:$R$19</definedName>
  </definedNames>
  <calcPr calcId="162913"/>
</workbook>
</file>

<file path=xl/calcChain.xml><?xml version="1.0" encoding="utf-8"?>
<calcChain xmlns="http://schemas.openxmlformats.org/spreadsheetml/2006/main">
  <c r="R7" i="8" l="1"/>
  <c r="Q7" i="8"/>
  <c r="P7" i="8"/>
  <c r="O7" i="8"/>
  <c r="I7" i="8"/>
  <c r="K7" i="8"/>
  <c r="M7" i="8"/>
  <c r="J7" i="8" l="1"/>
  <c r="N7" i="8" l="1"/>
  <c r="L7" i="8"/>
  <c r="L8" i="8" l="1"/>
  <c r="J8" i="8"/>
  <c r="N8" i="8"/>
  <c r="J6" i="8" l="1"/>
  <c r="K6" i="8" s="1"/>
  <c r="L6" i="8" s="1"/>
  <c r="M6" i="8" s="1"/>
  <c r="N6" i="8" s="1"/>
  <c r="O6" i="8" s="1"/>
  <c r="P6" i="8" s="1"/>
  <c r="Q6" i="8" s="1"/>
  <c r="R6" i="8" s="1"/>
  <c r="Q8" i="8" l="1"/>
  <c r="R8" i="8"/>
  <c r="H6" i="1" l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5" i="1"/>
  <c r="I5" i="1" s="1"/>
  <c r="Q29" i="1" l="1"/>
  <c r="M9" i="1" l="1"/>
  <c r="K9" i="1"/>
  <c r="O9" i="1"/>
  <c r="M13" i="1"/>
  <c r="K13" i="1"/>
  <c r="O13" i="1"/>
  <c r="M17" i="1"/>
  <c r="K17" i="1"/>
  <c r="O17" i="1"/>
  <c r="M21" i="1"/>
  <c r="K21" i="1"/>
  <c r="O21" i="1"/>
  <c r="M25" i="1"/>
  <c r="K25" i="1"/>
  <c r="O25" i="1"/>
  <c r="O6" i="1"/>
  <c r="M6" i="1"/>
  <c r="K6" i="1"/>
  <c r="O10" i="1"/>
  <c r="M10" i="1"/>
  <c r="K10" i="1"/>
  <c r="O14" i="1"/>
  <c r="M14" i="1"/>
  <c r="K14" i="1"/>
  <c r="O18" i="1"/>
  <c r="M18" i="1"/>
  <c r="K18" i="1"/>
  <c r="O22" i="1"/>
  <c r="M22" i="1"/>
  <c r="K22" i="1"/>
  <c r="M26" i="1"/>
  <c r="K26" i="1"/>
  <c r="O26" i="1"/>
  <c r="M7" i="1"/>
  <c r="K7" i="1"/>
  <c r="O7" i="1"/>
  <c r="M11" i="1"/>
  <c r="K11" i="1"/>
  <c r="O11" i="1"/>
  <c r="M15" i="1"/>
  <c r="K15" i="1"/>
  <c r="O15" i="1"/>
  <c r="M19" i="1"/>
  <c r="O19" i="1"/>
  <c r="K19" i="1"/>
  <c r="M27" i="1"/>
  <c r="K27" i="1"/>
  <c r="O27" i="1"/>
  <c r="M8" i="1"/>
  <c r="K8" i="1"/>
  <c r="O8" i="1"/>
  <c r="M12" i="1"/>
  <c r="K12" i="1"/>
  <c r="O12" i="1"/>
  <c r="M16" i="1"/>
  <c r="K16" i="1"/>
  <c r="O16" i="1"/>
  <c r="M20" i="1"/>
  <c r="K20" i="1"/>
  <c r="O20" i="1"/>
  <c r="O28" i="1"/>
  <c r="M28" i="1"/>
  <c r="K28" i="1"/>
  <c r="M5" i="1"/>
  <c r="K5" i="1"/>
  <c r="O5" i="1"/>
  <c r="M24" i="1"/>
  <c r="K24" i="1"/>
  <c r="O24" i="1"/>
  <c r="M23" i="1"/>
  <c r="K23" i="1"/>
  <c r="O23" i="1"/>
  <c r="P23" i="1" l="1"/>
  <c r="P5" i="1"/>
  <c r="P28" i="1"/>
  <c r="Q28" i="1" s="1"/>
  <c r="P20" i="1"/>
  <c r="Q20" i="1" s="1"/>
  <c r="P12" i="1"/>
  <c r="P27" i="1"/>
  <c r="P15" i="1"/>
  <c r="Q15" i="1" s="1"/>
  <c r="P7" i="1"/>
  <c r="Q7" i="1" s="1"/>
  <c r="P18" i="1"/>
  <c r="P21" i="1"/>
  <c r="P13" i="1"/>
  <c r="Q13" i="1" s="1"/>
  <c r="P19" i="1"/>
  <c r="Q19" i="1" s="1"/>
  <c r="P24" i="1"/>
  <c r="Q24" i="1" s="1"/>
  <c r="P16" i="1"/>
  <c r="P26" i="1"/>
  <c r="Q26" i="1" s="1"/>
  <c r="P14" i="1"/>
  <c r="Q14" i="1" s="1"/>
  <c r="P17" i="1"/>
  <c r="P8" i="1"/>
  <c r="P11" i="1"/>
  <c r="Q11" i="1" s="1"/>
  <c r="P22" i="1"/>
  <c r="Q22" i="1" s="1"/>
  <c r="P6" i="1"/>
  <c r="Q6" i="1" s="1"/>
  <c r="P25" i="1"/>
  <c r="P9" i="1"/>
  <c r="Q9" i="1" s="1"/>
  <c r="P10" i="1"/>
  <c r="Q10" i="1" s="1"/>
  <c r="Q27" i="1"/>
  <c r="Q8" i="1"/>
  <c r="Q5" i="1"/>
  <c r="Q12" i="1"/>
  <c r="Q18" i="1"/>
  <c r="Q21" i="1"/>
  <c r="Q16" i="1"/>
  <c r="Q25" i="1"/>
  <c r="Q23" i="1"/>
  <c r="Q17" i="1"/>
  <c r="M29" i="1"/>
  <c r="O29" i="1"/>
  <c r="K29" i="1"/>
  <c r="P30" i="1" l="1"/>
  <c r="Q30" i="1"/>
  <c r="P31" i="1"/>
</calcChain>
</file>

<file path=xl/sharedStrings.xml><?xml version="1.0" encoding="utf-8"?>
<sst xmlns="http://schemas.openxmlformats.org/spreadsheetml/2006/main" count="133" uniqueCount="78">
  <si>
    <t>№ п/п</t>
  </si>
  <si>
    <t>Наименование материалов, запчастей</t>
  </si>
  <si>
    <t>Марка</t>
  </si>
  <si>
    <t>Ед. изм</t>
  </si>
  <si>
    <t>Количество всего:</t>
  </si>
  <si>
    <t>Расчетная цена</t>
  </si>
  <si>
    <t>Сумма б/НДС</t>
  </si>
  <si>
    <t>Цена</t>
  </si>
  <si>
    <t>Сумма б НДС</t>
  </si>
  <si>
    <t>Средняя цена по коммерческим</t>
  </si>
  <si>
    <t>Начальная (максимальная) цена по минимальным ценам</t>
  </si>
  <si>
    <t>Приложение 4.3 Таблица расчета начальной (максимальной) цены закупки на поставку продукции</t>
  </si>
  <si>
    <r>
      <t xml:space="preserve">Наименование лота (закупки) </t>
    </r>
    <r>
      <rPr>
        <i/>
        <sz val="12"/>
        <color theme="1"/>
        <rFont val="Times New Roman"/>
        <family val="1"/>
        <charset val="204"/>
      </rPr>
      <t/>
    </r>
  </si>
  <si>
    <t>Ф.И.О и должность лица, получившего указанные сведения _______________________                                        Дата составления таблицы ____________________</t>
  </si>
  <si>
    <t>Средняя сумма</t>
  </si>
  <si>
    <t>Наименьшая сумма</t>
  </si>
  <si>
    <t>Дефлятор</t>
  </si>
  <si>
    <t>ООО "Северный кабель"</t>
  </si>
  <si>
    <t>Провод самонесущий изолированный</t>
  </si>
  <si>
    <t>СИП-2 1х16+1х25</t>
  </si>
  <si>
    <t>км</t>
  </si>
  <si>
    <t>СИП-2 3х25+1х35+1х16</t>
  </si>
  <si>
    <t>СИП-2 3х25+1х35</t>
  </si>
  <si>
    <t>СИП-2 3х35+1х35</t>
  </si>
  <si>
    <t>СИП-2 3х35+1х50+1х16</t>
  </si>
  <si>
    <t>СИП-2 3х35+1х50+1х25</t>
  </si>
  <si>
    <t>СИП-2 3х35+1х50</t>
  </si>
  <si>
    <t>СИП-2 3х50+1х50</t>
  </si>
  <si>
    <t>СИП-2 3х50+1х50+1х16</t>
  </si>
  <si>
    <t>СИП-2 3х50+1х70</t>
  </si>
  <si>
    <t>СИП-2 3х50+1х70+1х16</t>
  </si>
  <si>
    <t>СИП-2 3х70+1х70+1х16</t>
  </si>
  <si>
    <t>СИП-2 3х70+1х95+1х25</t>
  </si>
  <si>
    <t>СИП-2 3х70+1х95</t>
  </si>
  <si>
    <t>СИП-2 3х95+1х95</t>
  </si>
  <si>
    <t>СИП-3 1х35</t>
  </si>
  <si>
    <t>СИП-3 1х50</t>
  </si>
  <si>
    <t>СИП-3 1х70</t>
  </si>
  <si>
    <t>СИП-4 2х16</t>
  </si>
  <si>
    <t>СИП-4 2х25</t>
  </si>
  <si>
    <t>СИП-4 4х16</t>
  </si>
  <si>
    <t>СИП-4 4х25</t>
  </si>
  <si>
    <t>СИП-4 4х35</t>
  </si>
  <si>
    <t>СИП-4 4х50</t>
  </si>
  <si>
    <t>Поставка самонесущего изолированного провода (СИП) на напряжение до 35 кВ.</t>
  </si>
  <si>
    <t>Договор № 148/218/15 от 06.04.2015</t>
  </si>
  <si>
    <t>ООО "Камский кабель"</t>
  </si>
  <si>
    <t>ИТОГО</t>
  </si>
  <si>
    <t>Стоимость товара, руб. без НДС</t>
  </si>
  <si>
    <t>ИЦП</t>
  </si>
  <si>
    <t>.Ед. изм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</si>
  <si>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</si>
  <si>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</si>
  <si>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</si>
  <si>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 xml:space="preserve">Информация о ценах аналогичного договора за ед. изм., руб., без НДС </t>
  </si>
  <si>
    <t>Цена за ед., руб.без НДС</t>
  </si>
  <si>
    <t xml:space="preserve">Информация о рыночных ценах за ед. изм., руб., без НДС </t>
  </si>
  <si>
    <t>Стоимость, руб. без НДС</t>
  </si>
  <si>
    <t>Цена за ед., руб. без НДС</t>
  </si>
  <si>
    <t>Минимальная цена за ед. изм., руб. без НДС</t>
  </si>
  <si>
    <t>Минимальная стоимость, руб. без НДС</t>
  </si>
  <si>
    <t>Общая стоимость, руб. без НДС</t>
  </si>
  <si>
    <t>Общая стоимость, руб. с НДС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</si>
  <si>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</si>
  <si>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</si>
  <si>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>(подпись)</t>
  </si>
  <si>
    <t>_________________</t>
  </si>
  <si>
    <t>РАСЧЕТ НМЦ МЕТОДОМ АНАЛИЗА РЫНКА</t>
  </si>
  <si>
    <t xml:space="preserve">Наименование организаци 
КП № ___от__________ </t>
  </si>
  <si>
    <t>шт.</t>
  </si>
  <si>
    <t xml:space="preserve">Главный специалист отдела инвестиций                                                               </t>
  </si>
  <si>
    <t>И.В. Подсоломко</t>
  </si>
  <si>
    <t>2021/ 2022</t>
  </si>
  <si>
    <t>Дата расчета: 30.01.2022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</si>
  <si>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Новгородской области (1 система).</t>
  </si>
  <si>
    <t>Предложение №1 Коммерческое предложение ООО "Инфосистемы Джет" №4165 от 18.01.2022г.</t>
  </si>
  <si>
    <t>Предложение №2 Коммерческое предложение ООО "АТ Груп " №АТ-645/21 от 01.09.2021г.</t>
  </si>
  <si>
    <t>Предложение №2 Коммерческое предложение ООО "Телеком Интеграция" № 2ТИ-4214 от 31.08.2021г.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</si>
</sst>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Cambria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u/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8" fillId="0" borderId="0"/>
  </cellStyleXfs>
  <cellXfs count="149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0" fillId="0" borderId="0" xfId="0" applyBorder="1"/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" fontId="1" fillId="0" borderId="20" xfId="0" applyNumberFormat="1" applyFont="1" applyFill="1" applyBorder="1" applyAlignment="1" applyProtection="1">
      <alignment horizontal="right" vertical="center" wrapText="1"/>
    </xf>
    <xf numFmtId="1" fontId="1" fillId="0" borderId="16" xfId="0" applyNumberFormat="1" applyFont="1" applyFill="1" applyBorder="1" applyAlignment="1" applyProtection="1">
      <alignment horizontal="right" vertical="center" wrapText="1"/>
    </xf>
    <xf numFmtId="0" fontId="0" fillId="0" borderId="6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0" fontId="2" fillId="0" borderId="0" xfId="0" applyFont="1"/>
    <xf numFmtId="164" fontId="2" fillId="0" borderId="3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4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7" fillId="2" borderId="0" xfId="0" applyFont="1" applyFill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 applyProtection="1">
      <alignment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0" applyFont="1"/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  <protection hidden="1"/>
    </xf>
    <xf numFmtId="4" fontId="1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3" fillId="2" borderId="40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5" fillId="0" borderId="0" xfId="0" applyFont="1" applyAlignment="1"/>
    <xf numFmtId="0" fontId="19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12" fillId="0" borderId="0" xfId="0" applyNumberFormat="1" applyFont="1"/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/>
    <xf numFmtId="4" fontId="11" fillId="0" borderId="1" xfId="2" applyNumberFormat="1" applyFont="1" applyFill="1" applyBorder="1" applyAlignment="1" applyProtection="1">
      <alignment horizontal="center" vertical="center" wrapText="1"/>
    </xf>
    <xf numFmtId="4" fontId="15" fillId="0" borderId="0" xfId="0" applyNumberFormat="1" applyFont="1" applyAlignment="1">
      <alignment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left" vertical="center"/>
    </xf>
    <xf numFmtId="164" fontId="0" fillId="0" borderId="30" xfId="0" applyNumberFormat="1" applyBorder="1" applyAlignment="1">
      <alignment horizontal="left" vertical="center"/>
    </xf>
    <xf numFmtId="164" fontId="0" fillId="0" borderId="31" xfId="0" applyNumberFormat="1" applyBorder="1" applyAlignment="1">
      <alignment horizontal="left" vertical="center"/>
    </xf>
    <xf numFmtId="164" fontId="0" fillId="0" borderId="27" xfId="0" applyNumberFormat="1" applyBorder="1" applyAlignment="1">
      <alignment horizontal="left" vertical="center"/>
    </xf>
    <xf numFmtId="164" fontId="0" fillId="0" borderId="28" xfId="0" applyNumberFormat="1" applyBorder="1" applyAlignment="1">
      <alignment horizontal="left" vertical="center"/>
    </xf>
    <xf numFmtId="164" fontId="0" fillId="0" borderId="32" xfId="0" applyNumberForma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2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21" fillId="0" borderId="34" xfId="0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textRotation="90" wrapText="1" readingOrder="2"/>
    </xf>
    <xf numFmtId="0" fontId="11" fillId="0" borderId="1" xfId="0" applyFont="1" applyFill="1" applyBorder="1" applyAlignment="1" applyProtection="1">
      <alignment horizontal="center" vertical="center" textRotation="90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textRotation="90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164" fontId="13" fillId="0" borderId="40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3" zoomScale="85" zoomScaleNormal="85" workbookViewId="0">
      <selection activeCell="E5" sqref="E5:E28"/>
    </sheetView>
  </sheetViews>
  <sheetFormatPr defaultRowHeight="15" x14ac:dyDescent="0.25"/>
  <cols>
    <col min="1" max="1" width="5.140625" bestFit="1" customWidth="1"/>
    <col min="2" max="2" width="28.28515625" bestFit="1" customWidth="1"/>
    <col min="3" max="3" width="40" customWidth="1"/>
    <col min="4" max="4" width="6.28515625" bestFit="1" customWidth="1"/>
    <col min="5" max="5" width="10.85546875" customWidth="1"/>
    <col min="6" max="9" width="9.140625" style="4" customWidth="1"/>
    <col min="10" max="10" width="10.140625" style="4" bestFit="1" customWidth="1"/>
    <col min="11" max="11" width="14.5703125" style="4" bestFit="1" customWidth="1"/>
    <col min="12" max="12" width="10.140625" style="4" bestFit="1" customWidth="1"/>
    <col min="13" max="13" width="14.5703125" style="4" customWidth="1"/>
    <col min="14" max="14" width="9.140625" style="4"/>
    <col min="15" max="15" width="13.5703125" style="4" bestFit="1" customWidth="1"/>
    <col min="16" max="16" width="28.5703125" style="4" customWidth="1"/>
    <col min="17" max="17" width="13.85546875" style="37" bestFit="1" customWidth="1"/>
  </cols>
  <sheetData>
    <row r="1" spans="1:17" ht="15.75" x14ac:dyDescent="0.25">
      <c r="A1" s="102" t="s">
        <v>11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7" ht="42" customHeight="1" thickBot="1" x14ac:dyDescent="0.3">
      <c r="A2" s="7" t="s">
        <v>12</v>
      </c>
      <c r="C2" s="28" t="s">
        <v>44</v>
      </c>
      <c r="D2" s="10"/>
      <c r="L2" s="28"/>
    </row>
    <row r="3" spans="1:17" ht="25.5" customHeight="1" x14ac:dyDescent="0.25">
      <c r="A3" s="103" t="s">
        <v>0</v>
      </c>
      <c r="B3" s="105" t="s">
        <v>1</v>
      </c>
      <c r="C3" s="105" t="s">
        <v>2</v>
      </c>
      <c r="D3" s="107" t="s">
        <v>3</v>
      </c>
      <c r="E3" s="109" t="s">
        <v>4</v>
      </c>
      <c r="F3" s="103" t="s">
        <v>45</v>
      </c>
      <c r="G3" s="107" t="s">
        <v>16</v>
      </c>
      <c r="H3" s="107" t="s">
        <v>5</v>
      </c>
      <c r="I3" s="112" t="s">
        <v>6</v>
      </c>
      <c r="J3" s="87" t="s">
        <v>17</v>
      </c>
      <c r="K3" s="88"/>
      <c r="L3" s="89" t="s">
        <v>46</v>
      </c>
      <c r="M3" s="90"/>
      <c r="N3" s="87"/>
      <c r="O3" s="88"/>
      <c r="P3" s="100" t="s">
        <v>14</v>
      </c>
      <c r="Q3" s="100" t="s">
        <v>15</v>
      </c>
    </row>
    <row r="4" spans="1:17" ht="24" customHeight="1" thickBot="1" x14ac:dyDescent="0.3">
      <c r="A4" s="104"/>
      <c r="B4" s="106"/>
      <c r="C4" s="106"/>
      <c r="D4" s="108"/>
      <c r="E4" s="110"/>
      <c r="F4" s="104"/>
      <c r="G4" s="108"/>
      <c r="H4" s="108"/>
      <c r="I4" s="113"/>
      <c r="J4" s="1" t="s">
        <v>7</v>
      </c>
      <c r="K4" s="3" t="s">
        <v>8</v>
      </c>
      <c r="L4" s="21" t="s">
        <v>7</v>
      </c>
      <c r="M4" s="2" t="s">
        <v>8</v>
      </c>
      <c r="N4" s="1" t="s">
        <v>7</v>
      </c>
      <c r="O4" s="3" t="s">
        <v>8</v>
      </c>
      <c r="P4" s="111"/>
      <c r="Q4" s="101"/>
    </row>
    <row r="5" spans="1:17" ht="24.75" x14ac:dyDescent="0.25">
      <c r="A5" s="22">
        <v>1</v>
      </c>
      <c r="B5" s="45" t="s">
        <v>18</v>
      </c>
      <c r="C5" s="45" t="s">
        <v>19</v>
      </c>
      <c r="D5" s="46" t="s">
        <v>20</v>
      </c>
      <c r="E5" s="46">
        <v>2.29</v>
      </c>
      <c r="F5" s="29">
        <v>73508.47</v>
      </c>
      <c r="G5" s="16">
        <v>1.1240000000000001</v>
      </c>
      <c r="H5" s="16">
        <f>F5*G5</f>
        <v>82623.520280000012</v>
      </c>
      <c r="I5" s="30">
        <f>H5*E5</f>
        <v>189207.86144120002</v>
      </c>
      <c r="J5" s="17">
        <v>120000</v>
      </c>
      <c r="K5" s="18">
        <f t="shared" ref="K5:K28" si="0">J5*E5</f>
        <v>274800</v>
      </c>
      <c r="L5" s="19">
        <v>73300</v>
      </c>
      <c r="M5" s="20">
        <f t="shared" ref="M5:M28" si="1">L5*E5</f>
        <v>167857</v>
      </c>
      <c r="N5" s="17"/>
      <c r="O5" s="18">
        <f t="shared" ref="O5:O28" si="2">N5*E5</f>
        <v>0</v>
      </c>
      <c r="P5" s="34">
        <f t="shared" ref="P5:P28" si="3">SUM(K5,M5,O5)/2</f>
        <v>221328.5</v>
      </c>
      <c r="Q5" s="38">
        <f>MIN(I5,P5)</f>
        <v>189207.86144120002</v>
      </c>
    </row>
    <row r="6" spans="1:17" ht="24.75" x14ac:dyDescent="0.25">
      <c r="A6" s="23">
        <v>2</v>
      </c>
      <c r="B6" s="45" t="s">
        <v>18</v>
      </c>
      <c r="C6" s="45" t="s">
        <v>21</v>
      </c>
      <c r="D6" s="46" t="s">
        <v>20</v>
      </c>
      <c r="E6" s="46">
        <v>0.12</v>
      </c>
      <c r="F6" s="31">
        <v>465042.37</v>
      </c>
      <c r="G6" s="16">
        <v>1.1240000000000001</v>
      </c>
      <c r="H6" s="16">
        <f t="shared" ref="H6:H28" si="4">F6*G6</f>
        <v>522707.62388000003</v>
      </c>
      <c r="I6" s="30">
        <f t="shared" ref="I6:I28" si="5">H6*E6</f>
        <v>62724.914865600003</v>
      </c>
      <c r="J6" s="12">
        <v>293000</v>
      </c>
      <c r="K6" s="13">
        <f t="shared" si="0"/>
        <v>35160</v>
      </c>
      <c r="L6" s="11">
        <v>207800</v>
      </c>
      <c r="M6" s="14">
        <f t="shared" si="1"/>
        <v>24936</v>
      </c>
      <c r="N6" s="12"/>
      <c r="O6" s="13">
        <f t="shared" si="2"/>
        <v>0</v>
      </c>
      <c r="P6" s="34">
        <f t="shared" si="3"/>
        <v>30048</v>
      </c>
      <c r="Q6" s="38">
        <f t="shared" ref="Q6" si="6">MIN(I6,P6)</f>
        <v>30048</v>
      </c>
    </row>
    <row r="7" spans="1:17" ht="24.75" x14ac:dyDescent="0.25">
      <c r="A7" s="23">
        <v>3</v>
      </c>
      <c r="B7" s="45" t="s">
        <v>18</v>
      </c>
      <c r="C7" s="45" t="s">
        <v>22</v>
      </c>
      <c r="D7" s="46" t="s">
        <v>20</v>
      </c>
      <c r="E7" s="46">
        <v>1.1100000000000001</v>
      </c>
      <c r="F7" s="31">
        <v>159991.53</v>
      </c>
      <c r="G7" s="16">
        <v>1.1240000000000001</v>
      </c>
      <c r="H7" s="16">
        <f t="shared" si="4"/>
        <v>179830.47972</v>
      </c>
      <c r="I7" s="30">
        <f t="shared" si="5"/>
        <v>199611.83248920002</v>
      </c>
      <c r="J7" s="12">
        <v>264000</v>
      </c>
      <c r="K7" s="13">
        <f t="shared" si="0"/>
        <v>293040</v>
      </c>
      <c r="L7" s="11">
        <v>177900</v>
      </c>
      <c r="M7" s="14">
        <f t="shared" si="1"/>
        <v>197469.00000000003</v>
      </c>
      <c r="N7" s="12"/>
      <c r="O7" s="13">
        <f t="shared" si="2"/>
        <v>0</v>
      </c>
      <c r="P7" s="34">
        <f t="shared" si="3"/>
        <v>245254.5</v>
      </c>
      <c r="Q7" s="38">
        <f>MIN(I7,P7)</f>
        <v>199611.83248920002</v>
      </c>
    </row>
    <row r="8" spans="1:17" ht="24.75" x14ac:dyDescent="0.25">
      <c r="A8" s="23">
        <v>4</v>
      </c>
      <c r="B8" s="45" t="s">
        <v>18</v>
      </c>
      <c r="C8" s="45" t="s">
        <v>23</v>
      </c>
      <c r="D8" s="46" t="s">
        <v>20</v>
      </c>
      <c r="E8" s="46">
        <v>0.18</v>
      </c>
      <c r="F8" s="31">
        <v>738949.15</v>
      </c>
      <c r="G8" s="16">
        <v>1.1240000000000001</v>
      </c>
      <c r="H8" s="16">
        <f t="shared" si="4"/>
        <v>830578.84460000007</v>
      </c>
      <c r="I8" s="30">
        <f t="shared" si="5"/>
        <v>149504.19202800002</v>
      </c>
      <c r="J8" s="12">
        <v>300000</v>
      </c>
      <c r="K8" s="13">
        <f t="shared" si="0"/>
        <v>54000</v>
      </c>
      <c r="L8" s="11">
        <v>216600</v>
      </c>
      <c r="M8" s="14">
        <f t="shared" si="1"/>
        <v>38988</v>
      </c>
      <c r="N8" s="12"/>
      <c r="O8" s="13">
        <f t="shared" si="2"/>
        <v>0</v>
      </c>
      <c r="P8" s="34">
        <f t="shared" si="3"/>
        <v>46494</v>
      </c>
      <c r="Q8" s="38">
        <f t="shared" ref="Q8:Q29" si="7">MIN(I8,P8)</f>
        <v>46494</v>
      </c>
    </row>
    <row r="9" spans="1:17" ht="24.75" x14ac:dyDescent="0.25">
      <c r="A9" s="23">
        <v>5</v>
      </c>
      <c r="B9" s="45" t="s">
        <v>18</v>
      </c>
      <c r="C9" s="45" t="s">
        <v>24</v>
      </c>
      <c r="D9" s="46" t="s">
        <v>20</v>
      </c>
      <c r="E9" s="46">
        <v>1.1000000000000001</v>
      </c>
      <c r="F9" s="31">
        <v>327881.36</v>
      </c>
      <c r="G9" s="16">
        <v>1.1240000000000001</v>
      </c>
      <c r="H9" s="16">
        <f t="shared" si="4"/>
        <v>368538.64864000003</v>
      </c>
      <c r="I9" s="30">
        <f t="shared" si="5"/>
        <v>405392.51350400009</v>
      </c>
      <c r="J9" s="12">
        <v>330000</v>
      </c>
      <c r="K9" s="13">
        <f t="shared" si="0"/>
        <v>363000.00000000006</v>
      </c>
      <c r="L9" s="11">
        <v>269900</v>
      </c>
      <c r="M9" s="14">
        <f t="shared" si="1"/>
        <v>296890</v>
      </c>
      <c r="N9" s="12"/>
      <c r="O9" s="13">
        <f t="shared" si="2"/>
        <v>0</v>
      </c>
      <c r="P9" s="34">
        <f t="shared" si="3"/>
        <v>329945</v>
      </c>
      <c r="Q9" s="38">
        <f t="shared" si="7"/>
        <v>329945</v>
      </c>
    </row>
    <row r="10" spans="1:17" ht="24.75" x14ac:dyDescent="0.25">
      <c r="A10" s="23">
        <v>6</v>
      </c>
      <c r="B10" s="45" t="s">
        <v>18</v>
      </c>
      <c r="C10" s="45" t="s">
        <v>25</v>
      </c>
      <c r="D10" s="46" t="s">
        <v>20</v>
      </c>
      <c r="E10" s="46">
        <v>1.45</v>
      </c>
      <c r="F10" s="31">
        <v>263483.05</v>
      </c>
      <c r="G10" s="16">
        <v>1.1240000000000001</v>
      </c>
      <c r="H10" s="16">
        <f t="shared" si="4"/>
        <v>296154.94820000004</v>
      </c>
      <c r="I10" s="30">
        <f t="shared" si="5"/>
        <v>429424.67489000002</v>
      </c>
      <c r="J10" s="12">
        <v>345000</v>
      </c>
      <c r="K10" s="13">
        <f t="shared" si="0"/>
        <v>500250</v>
      </c>
      <c r="L10" s="11">
        <v>280200</v>
      </c>
      <c r="M10" s="14">
        <f t="shared" si="1"/>
        <v>406290</v>
      </c>
      <c r="N10" s="12"/>
      <c r="O10" s="13">
        <f t="shared" si="2"/>
        <v>0</v>
      </c>
      <c r="P10" s="34">
        <f t="shared" si="3"/>
        <v>453270</v>
      </c>
      <c r="Q10" s="38">
        <f t="shared" si="7"/>
        <v>429424.67489000002</v>
      </c>
    </row>
    <row r="11" spans="1:17" ht="24.75" x14ac:dyDescent="0.25">
      <c r="A11" s="23">
        <v>7</v>
      </c>
      <c r="B11" s="45" t="s">
        <v>18</v>
      </c>
      <c r="C11" s="45" t="s">
        <v>26</v>
      </c>
      <c r="D11" s="46" t="s">
        <v>20</v>
      </c>
      <c r="E11" s="46">
        <v>7.17</v>
      </c>
      <c r="F11" s="31">
        <v>242372.88</v>
      </c>
      <c r="G11" s="16">
        <v>1.1240000000000001</v>
      </c>
      <c r="H11" s="16">
        <f t="shared" si="4"/>
        <v>272427.11712000001</v>
      </c>
      <c r="I11" s="30">
        <f t="shared" si="5"/>
        <v>1953302.4297504001</v>
      </c>
      <c r="J11" s="12">
        <v>314600</v>
      </c>
      <c r="K11" s="13">
        <f t="shared" si="0"/>
        <v>2255682</v>
      </c>
      <c r="L11" s="11">
        <v>240900</v>
      </c>
      <c r="M11" s="14">
        <f t="shared" si="1"/>
        <v>1727253</v>
      </c>
      <c r="N11" s="12"/>
      <c r="O11" s="13">
        <f t="shared" si="2"/>
        <v>0</v>
      </c>
      <c r="P11" s="34">
        <f t="shared" si="3"/>
        <v>1991467.5</v>
      </c>
      <c r="Q11" s="38">
        <f t="shared" si="7"/>
        <v>1953302.4297504001</v>
      </c>
    </row>
    <row r="12" spans="1:17" ht="24.75" x14ac:dyDescent="0.25">
      <c r="A12" s="23">
        <v>8</v>
      </c>
      <c r="B12" s="45" t="s">
        <v>18</v>
      </c>
      <c r="C12" s="45" t="s">
        <v>27</v>
      </c>
      <c r="D12" s="46" t="s">
        <v>20</v>
      </c>
      <c r="E12" s="46">
        <v>0.21</v>
      </c>
      <c r="F12" s="31">
        <v>394661.02</v>
      </c>
      <c r="G12" s="16">
        <v>1.1240000000000001</v>
      </c>
      <c r="H12" s="16">
        <f t="shared" si="4"/>
        <v>443598.98648000008</v>
      </c>
      <c r="I12" s="30">
        <f t="shared" si="5"/>
        <v>93155.787160800013</v>
      </c>
      <c r="J12" s="12">
        <v>350000</v>
      </c>
      <c r="K12" s="13">
        <f t="shared" si="0"/>
        <v>73500</v>
      </c>
      <c r="L12" s="11">
        <v>294400</v>
      </c>
      <c r="M12" s="14">
        <f t="shared" si="1"/>
        <v>61824</v>
      </c>
      <c r="N12" s="12"/>
      <c r="O12" s="13">
        <f t="shared" si="2"/>
        <v>0</v>
      </c>
      <c r="P12" s="34">
        <f t="shared" si="3"/>
        <v>67662</v>
      </c>
      <c r="Q12" s="38">
        <f t="shared" si="7"/>
        <v>67662</v>
      </c>
    </row>
    <row r="13" spans="1:17" ht="24.75" x14ac:dyDescent="0.25">
      <c r="A13" s="23">
        <v>9</v>
      </c>
      <c r="B13" s="45" t="s">
        <v>18</v>
      </c>
      <c r="C13" s="45" t="s">
        <v>28</v>
      </c>
      <c r="D13" s="46" t="s">
        <v>20</v>
      </c>
      <c r="E13" s="46">
        <v>0.72</v>
      </c>
      <c r="F13" s="31">
        <v>244898.31</v>
      </c>
      <c r="G13" s="16">
        <v>1.1240000000000001</v>
      </c>
      <c r="H13" s="16">
        <f t="shared" si="4"/>
        <v>275265.70044000004</v>
      </c>
      <c r="I13" s="30">
        <f t="shared" si="5"/>
        <v>198191.30431680003</v>
      </c>
      <c r="J13" s="12">
        <v>386100</v>
      </c>
      <c r="K13" s="13">
        <f t="shared" si="0"/>
        <v>277992</v>
      </c>
      <c r="L13" s="11">
        <v>323300</v>
      </c>
      <c r="M13" s="14">
        <f t="shared" si="1"/>
        <v>232776</v>
      </c>
      <c r="N13" s="12"/>
      <c r="O13" s="13">
        <f t="shared" si="2"/>
        <v>0</v>
      </c>
      <c r="P13" s="34">
        <f t="shared" si="3"/>
        <v>255384</v>
      </c>
      <c r="Q13" s="38">
        <f t="shared" si="7"/>
        <v>198191.30431680003</v>
      </c>
    </row>
    <row r="14" spans="1:17" ht="24.75" x14ac:dyDescent="0.25">
      <c r="A14" s="23">
        <v>10</v>
      </c>
      <c r="B14" s="45" t="s">
        <v>18</v>
      </c>
      <c r="C14" s="45" t="s">
        <v>29</v>
      </c>
      <c r="D14" s="46" t="s">
        <v>20</v>
      </c>
      <c r="E14" s="46">
        <v>16.48</v>
      </c>
      <c r="F14" s="31">
        <v>299830.51</v>
      </c>
      <c r="G14" s="16">
        <v>1.1240000000000001</v>
      </c>
      <c r="H14" s="16">
        <f t="shared" si="4"/>
        <v>337009.49324000004</v>
      </c>
      <c r="I14" s="30">
        <f t="shared" si="5"/>
        <v>5553916.4485952007</v>
      </c>
      <c r="J14" s="12">
        <v>396000</v>
      </c>
      <c r="K14" s="13">
        <f t="shared" si="0"/>
        <v>6526080</v>
      </c>
      <c r="L14" s="11">
        <v>327000</v>
      </c>
      <c r="M14" s="14">
        <f t="shared" si="1"/>
        <v>5388960</v>
      </c>
      <c r="N14" s="12"/>
      <c r="O14" s="13">
        <f t="shared" si="2"/>
        <v>0</v>
      </c>
      <c r="P14" s="34">
        <f t="shared" si="3"/>
        <v>5957520</v>
      </c>
      <c r="Q14" s="38">
        <f t="shared" si="7"/>
        <v>5553916.4485952007</v>
      </c>
    </row>
    <row r="15" spans="1:17" ht="24.75" x14ac:dyDescent="0.25">
      <c r="A15" s="23">
        <v>11</v>
      </c>
      <c r="B15" s="45" t="s">
        <v>18</v>
      </c>
      <c r="C15" s="45" t="s">
        <v>30</v>
      </c>
      <c r="D15" s="46" t="s">
        <v>20</v>
      </c>
      <c r="E15" s="46">
        <v>7.5</v>
      </c>
      <c r="F15" s="31">
        <v>325694.92</v>
      </c>
      <c r="G15" s="16">
        <v>1.1240000000000001</v>
      </c>
      <c r="H15" s="16">
        <f t="shared" si="4"/>
        <v>366081.09007999999</v>
      </c>
      <c r="I15" s="30">
        <f t="shared" si="5"/>
        <v>2745608.1755999997</v>
      </c>
      <c r="J15" s="12">
        <v>430000</v>
      </c>
      <c r="K15" s="13">
        <f t="shared" si="0"/>
        <v>3225000</v>
      </c>
      <c r="L15" s="11">
        <v>355700</v>
      </c>
      <c r="M15" s="14">
        <f t="shared" si="1"/>
        <v>2667750</v>
      </c>
      <c r="N15" s="12"/>
      <c r="O15" s="13">
        <f t="shared" si="2"/>
        <v>0</v>
      </c>
      <c r="P15" s="34">
        <f t="shared" si="3"/>
        <v>2946375</v>
      </c>
      <c r="Q15" s="38">
        <f t="shared" si="7"/>
        <v>2745608.1755999997</v>
      </c>
    </row>
    <row r="16" spans="1:17" ht="24.75" x14ac:dyDescent="0.25">
      <c r="A16" s="23">
        <v>12</v>
      </c>
      <c r="B16" s="45" t="s">
        <v>18</v>
      </c>
      <c r="C16" s="45" t="s">
        <v>31</v>
      </c>
      <c r="D16" s="46" t="s">
        <v>20</v>
      </c>
      <c r="E16" s="46">
        <v>2.02</v>
      </c>
      <c r="F16" s="31">
        <v>402601.69</v>
      </c>
      <c r="G16" s="16">
        <v>1.1240000000000001</v>
      </c>
      <c r="H16" s="16">
        <f t="shared" si="4"/>
        <v>452524.29956000007</v>
      </c>
      <c r="I16" s="30">
        <f t="shared" si="5"/>
        <v>914099.08511120011</v>
      </c>
      <c r="J16" s="12">
        <v>528000</v>
      </c>
      <c r="K16" s="13">
        <f t="shared" si="0"/>
        <v>1066560</v>
      </c>
      <c r="L16" s="11">
        <v>440600</v>
      </c>
      <c r="M16" s="14">
        <f t="shared" si="1"/>
        <v>890012</v>
      </c>
      <c r="N16" s="12"/>
      <c r="O16" s="13">
        <f t="shared" si="2"/>
        <v>0</v>
      </c>
      <c r="P16" s="34">
        <f t="shared" si="3"/>
        <v>978286</v>
      </c>
      <c r="Q16" s="38">
        <f t="shared" si="7"/>
        <v>914099.08511120011</v>
      </c>
    </row>
    <row r="17" spans="1:17" ht="24.75" x14ac:dyDescent="0.25">
      <c r="A17" s="23">
        <v>13</v>
      </c>
      <c r="B17" s="45" t="s">
        <v>18</v>
      </c>
      <c r="C17" s="45" t="s">
        <v>32</v>
      </c>
      <c r="D17" s="46" t="s">
        <v>20</v>
      </c>
      <c r="E17" s="46">
        <v>1.4</v>
      </c>
      <c r="F17" s="31">
        <v>528135.59</v>
      </c>
      <c r="G17" s="16">
        <v>1.1240000000000001</v>
      </c>
      <c r="H17" s="16">
        <f t="shared" si="4"/>
        <v>593624.40315999999</v>
      </c>
      <c r="I17" s="30">
        <f t="shared" si="5"/>
        <v>831074.16442399996</v>
      </c>
      <c r="J17" s="12">
        <v>583000</v>
      </c>
      <c r="K17" s="13">
        <f t="shared" si="0"/>
        <v>816200</v>
      </c>
      <c r="L17" s="11">
        <v>486500</v>
      </c>
      <c r="M17" s="14">
        <f t="shared" si="1"/>
        <v>681100</v>
      </c>
      <c r="N17" s="12"/>
      <c r="O17" s="13">
        <f t="shared" si="2"/>
        <v>0</v>
      </c>
      <c r="P17" s="34">
        <f t="shared" si="3"/>
        <v>748650</v>
      </c>
      <c r="Q17" s="38">
        <f t="shared" si="7"/>
        <v>748650</v>
      </c>
    </row>
    <row r="18" spans="1:17" ht="24.75" x14ac:dyDescent="0.25">
      <c r="A18" s="23">
        <v>14</v>
      </c>
      <c r="B18" s="45" t="s">
        <v>18</v>
      </c>
      <c r="C18" s="45" t="s">
        <v>33</v>
      </c>
      <c r="D18" s="46" t="s">
        <v>20</v>
      </c>
      <c r="E18" s="46">
        <v>2.78</v>
      </c>
      <c r="F18" s="31">
        <v>404398.31</v>
      </c>
      <c r="G18" s="16">
        <v>1.1240000000000001</v>
      </c>
      <c r="H18" s="16">
        <f t="shared" si="4"/>
        <v>454543.70044000004</v>
      </c>
      <c r="I18" s="30">
        <f t="shared" si="5"/>
        <v>1263631.4872232</v>
      </c>
      <c r="J18" s="12">
        <v>605000</v>
      </c>
      <c r="K18" s="13">
        <f t="shared" si="0"/>
        <v>1681899.9999999998</v>
      </c>
      <c r="L18" s="11">
        <v>446300</v>
      </c>
      <c r="M18" s="14">
        <f t="shared" si="1"/>
        <v>1240714</v>
      </c>
      <c r="N18" s="12"/>
      <c r="O18" s="13">
        <f t="shared" si="2"/>
        <v>0</v>
      </c>
      <c r="P18" s="34">
        <f t="shared" si="3"/>
        <v>1461307</v>
      </c>
      <c r="Q18" s="38">
        <f t="shared" si="7"/>
        <v>1263631.4872232</v>
      </c>
    </row>
    <row r="19" spans="1:17" ht="24.75" x14ac:dyDescent="0.25">
      <c r="A19" s="23">
        <v>15</v>
      </c>
      <c r="B19" s="45" t="s">
        <v>18</v>
      </c>
      <c r="C19" s="45" t="s">
        <v>34</v>
      </c>
      <c r="D19" s="46" t="s">
        <v>20</v>
      </c>
      <c r="E19" s="46">
        <v>0.1</v>
      </c>
      <c r="F19" s="31">
        <v>516949.15</v>
      </c>
      <c r="G19" s="16">
        <v>1.1240000000000001</v>
      </c>
      <c r="H19" s="16">
        <f t="shared" si="4"/>
        <v>581050.84460000007</v>
      </c>
      <c r="I19" s="30">
        <f t="shared" si="5"/>
        <v>58105.084460000013</v>
      </c>
      <c r="J19" s="12">
        <v>660000</v>
      </c>
      <c r="K19" s="13">
        <f t="shared" si="0"/>
        <v>66000</v>
      </c>
      <c r="L19" s="11">
        <v>539100</v>
      </c>
      <c r="M19" s="14">
        <f t="shared" si="1"/>
        <v>53910</v>
      </c>
      <c r="N19" s="12"/>
      <c r="O19" s="13">
        <f t="shared" si="2"/>
        <v>0</v>
      </c>
      <c r="P19" s="34">
        <f t="shared" si="3"/>
        <v>59955</v>
      </c>
      <c r="Q19" s="38">
        <f t="shared" si="7"/>
        <v>58105.084460000013</v>
      </c>
    </row>
    <row r="20" spans="1:17" ht="24.75" x14ac:dyDescent="0.25">
      <c r="A20" s="23">
        <v>16</v>
      </c>
      <c r="B20" s="45" t="s">
        <v>18</v>
      </c>
      <c r="C20" s="45" t="s">
        <v>35</v>
      </c>
      <c r="D20" s="46" t="s">
        <v>20</v>
      </c>
      <c r="E20" s="46">
        <v>30.23</v>
      </c>
      <c r="F20" s="31">
        <v>59601.69</v>
      </c>
      <c r="G20" s="16">
        <v>1.1240000000000001</v>
      </c>
      <c r="H20" s="16">
        <f t="shared" si="4"/>
        <v>66992.299560000014</v>
      </c>
      <c r="I20" s="30">
        <f t="shared" si="5"/>
        <v>2025177.2156988005</v>
      </c>
      <c r="J20" s="12">
        <v>82500</v>
      </c>
      <c r="K20" s="13">
        <f t="shared" si="0"/>
        <v>2493975</v>
      </c>
      <c r="L20" s="11">
        <v>72700</v>
      </c>
      <c r="M20" s="14">
        <f t="shared" si="1"/>
        <v>2197721</v>
      </c>
      <c r="N20" s="12"/>
      <c r="O20" s="13">
        <f t="shared" si="2"/>
        <v>0</v>
      </c>
      <c r="P20" s="34">
        <f t="shared" si="3"/>
        <v>2345848</v>
      </c>
      <c r="Q20" s="38">
        <f t="shared" si="7"/>
        <v>2025177.2156988005</v>
      </c>
    </row>
    <row r="21" spans="1:17" ht="24.75" x14ac:dyDescent="0.25">
      <c r="A21" s="23">
        <v>17</v>
      </c>
      <c r="B21" s="45" t="s">
        <v>18</v>
      </c>
      <c r="C21" s="45" t="s">
        <v>36</v>
      </c>
      <c r="D21" s="46" t="s">
        <v>20</v>
      </c>
      <c r="E21" s="46">
        <v>94.44</v>
      </c>
      <c r="F21" s="31">
        <v>79237.289999999994</v>
      </c>
      <c r="G21" s="16">
        <v>1.1240000000000001</v>
      </c>
      <c r="H21" s="16">
        <f t="shared" si="4"/>
        <v>89062.713960000008</v>
      </c>
      <c r="I21" s="30">
        <f t="shared" si="5"/>
        <v>8411082.7063824013</v>
      </c>
      <c r="J21" s="12">
        <v>105100</v>
      </c>
      <c r="K21" s="13">
        <f t="shared" si="0"/>
        <v>9925644</v>
      </c>
      <c r="L21" s="11">
        <v>95700</v>
      </c>
      <c r="M21" s="14">
        <f t="shared" si="1"/>
        <v>9037908</v>
      </c>
      <c r="N21" s="12"/>
      <c r="O21" s="13">
        <f t="shared" si="2"/>
        <v>0</v>
      </c>
      <c r="P21" s="34">
        <f t="shared" si="3"/>
        <v>9481776</v>
      </c>
      <c r="Q21" s="38">
        <f t="shared" si="7"/>
        <v>8411082.7063824013</v>
      </c>
    </row>
    <row r="22" spans="1:17" ht="24.75" x14ac:dyDescent="0.25">
      <c r="A22" s="23">
        <v>18</v>
      </c>
      <c r="B22" s="45" t="s">
        <v>18</v>
      </c>
      <c r="C22" s="45" t="s">
        <v>37</v>
      </c>
      <c r="D22" s="46" t="s">
        <v>20</v>
      </c>
      <c r="E22" s="46">
        <v>3.81</v>
      </c>
      <c r="F22" s="40">
        <v>104508.47</v>
      </c>
      <c r="G22" s="16">
        <v>1.1240000000000001</v>
      </c>
      <c r="H22" s="16">
        <f t="shared" si="4"/>
        <v>117467.52028000001</v>
      </c>
      <c r="I22" s="30">
        <f t="shared" si="5"/>
        <v>447551.25226680003</v>
      </c>
      <c r="J22" s="41">
        <v>137500</v>
      </c>
      <c r="K22" s="42">
        <f t="shared" si="0"/>
        <v>523875</v>
      </c>
      <c r="L22" s="43">
        <v>126200</v>
      </c>
      <c r="M22" s="44">
        <f t="shared" si="1"/>
        <v>480822</v>
      </c>
      <c r="N22" s="41"/>
      <c r="O22" s="42">
        <f t="shared" si="2"/>
        <v>0</v>
      </c>
      <c r="P22" s="34">
        <f t="shared" si="3"/>
        <v>502348.5</v>
      </c>
      <c r="Q22" s="38">
        <f t="shared" si="7"/>
        <v>447551.25226680003</v>
      </c>
    </row>
    <row r="23" spans="1:17" ht="24.75" x14ac:dyDescent="0.25">
      <c r="A23" s="23">
        <v>19</v>
      </c>
      <c r="B23" s="45" t="s">
        <v>18</v>
      </c>
      <c r="C23" s="45" t="s">
        <v>38</v>
      </c>
      <c r="D23" s="46" t="s">
        <v>20</v>
      </c>
      <c r="E23" s="46">
        <v>25.95</v>
      </c>
      <c r="F23" s="40">
        <v>52855.93</v>
      </c>
      <c r="G23" s="16">
        <v>1.1240000000000001</v>
      </c>
      <c r="H23" s="16">
        <f t="shared" si="4"/>
        <v>59410.065320000009</v>
      </c>
      <c r="I23" s="30">
        <f t="shared" si="5"/>
        <v>1541691.1950540002</v>
      </c>
      <c r="J23" s="41">
        <v>77000</v>
      </c>
      <c r="K23" s="42">
        <f t="shared" si="0"/>
        <v>1998150</v>
      </c>
      <c r="L23" s="43">
        <v>56300</v>
      </c>
      <c r="M23" s="44">
        <f t="shared" si="1"/>
        <v>1460985</v>
      </c>
      <c r="N23" s="41"/>
      <c r="O23" s="42">
        <f t="shared" si="2"/>
        <v>0</v>
      </c>
      <c r="P23" s="34">
        <f t="shared" si="3"/>
        <v>1729567.5</v>
      </c>
      <c r="Q23" s="38">
        <f t="shared" si="7"/>
        <v>1541691.1950540002</v>
      </c>
    </row>
    <row r="24" spans="1:17" ht="24.75" x14ac:dyDescent="0.25">
      <c r="A24" s="23">
        <v>20</v>
      </c>
      <c r="B24" s="45" t="s">
        <v>18</v>
      </c>
      <c r="C24" s="45" t="s">
        <v>39</v>
      </c>
      <c r="D24" s="46" t="s">
        <v>20</v>
      </c>
      <c r="E24" s="46">
        <v>0.94</v>
      </c>
      <c r="F24" s="40">
        <v>81711.86</v>
      </c>
      <c r="G24" s="16">
        <v>1.1240000000000001</v>
      </c>
      <c r="H24" s="16">
        <f t="shared" si="4"/>
        <v>91844.130640000003</v>
      </c>
      <c r="I24" s="30">
        <f t="shared" si="5"/>
        <v>86333.482801599996</v>
      </c>
      <c r="J24" s="41">
        <v>121000</v>
      </c>
      <c r="K24" s="42">
        <f t="shared" si="0"/>
        <v>113740</v>
      </c>
      <c r="L24" s="43">
        <v>78500</v>
      </c>
      <c r="M24" s="44">
        <f t="shared" si="1"/>
        <v>73790</v>
      </c>
      <c r="N24" s="41"/>
      <c r="O24" s="42">
        <f t="shared" si="2"/>
        <v>0</v>
      </c>
      <c r="P24" s="34">
        <f t="shared" si="3"/>
        <v>93765</v>
      </c>
      <c r="Q24" s="38">
        <f t="shared" si="7"/>
        <v>86333.482801599996</v>
      </c>
    </row>
    <row r="25" spans="1:17" ht="24.75" x14ac:dyDescent="0.25">
      <c r="A25" s="23">
        <v>21</v>
      </c>
      <c r="B25" s="45" t="s">
        <v>18</v>
      </c>
      <c r="C25" s="45" t="s">
        <v>40</v>
      </c>
      <c r="D25" s="46" t="s">
        <v>20</v>
      </c>
      <c r="E25" s="46">
        <v>5.78</v>
      </c>
      <c r="F25" s="31">
        <v>102118.64</v>
      </c>
      <c r="G25" s="16">
        <v>1.1240000000000001</v>
      </c>
      <c r="H25" s="16">
        <f t="shared" si="4"/>
        <v>114781.35136000002</v>
      </c>
      <c r="I25" s="30">
        <f t="shared" si="5"/>
        <v>663436.21086080011</v>
      </c>
      <c r="J25" s="12">
        <v>143000</v>
      </c>
      <c r="K25" s="13">
        <f t="shared" si="0"/>
        <v>826540</v>
      </c>
      <c r="L25" s="11">
        <v>112000</v>
      </c>
      <c r="M25" s="14">
        <f t="shared" si="1"/>
        <v>647360</v>
      </c>
      <c r="N25" s="12"/>
      <c r="O25" s="13">
        <f t="shared" si="2"/>
        <v>0</v>
      </c>
      <c r="P25" s="34">
        <f t="shared" si="3"/>
        <v>736950</v>
      </c>
      <c r="Q25" s="38">
        <f t="shared" si="7"/>
        <v>663436.21086080011</v>
      </c>
    </row>
    <row r="26" spans="1:17" ht="24.75" x14ac:dyDescent="0.25">
      <c r="A26" s="23">
        <v>22</v>
      </c>
      <c r="B26" s="45" t="s">
        <v>18</v>
      </c>
      <c r="C26" s="45" t="s">
        <v>41</v>
      </c>
      <c r="D26" s="46" t="s">
        <v>20</v>
      </c>
      <c r="E26" s="46">
        <v>0.95</v>
      </c>
      <c r="F26" s="31">
        <v>147067.79999999999</v>
      </c>
      <c r="G26" s="16">
        <v>1.1240000000000001</v>
      </c>
      <c r="H26" s="16">
        <f t="shared" si="4"/>
        <v>165304.2072</v>
      </c>
      <c r="I26" s="30">
        <f t="shared" si="5"/>
        <v>157038.99684000001</v>
      </c>
      <c r="J26" s="12">
        <v>211100</v>
      </c>
      <c r="K26" s="13">
        <f t="shared" si="0"/>
        <v>200545</v>
      </c>
      <c r="L26" s="11">
        <v>156600</v>
      </c>
      <c r="M26" s="14">
        <f t="shared" si="1"/>
        <v>148770</v>
      </c>
      <c r="N26" s="12"/>
      <c r="O26" s="13">
        <f t="shared" si="2"/>
        <v>0</v>
      </c>
      <c r="P26" s="34">
        <f t="shared" si="3"/>
        <v>174657.5</v>
      </c>
      <c r="Q26" s="38">
        <f t="shared" si="7"/>
        <v>157038.99684000001</v>
      </c>
    </row>
    <row r="27" spans="1:17" ht="24.75" x14ac:dyDescent="0.25">
      <c r="A27" s="23">
        <v>23</v>
      </c>
      <c r="B27" s="45" t="s">
        <v>18</v>
      </c>
      <c r="C27" s="45" t="s">
        <v>42</v>
      </c>
      <c r="D27" s="46" t="s">
        <v>20</v>
      </c>
      <c r="E27" s="46">
        <v>0.36</v>
      </c>
      <c r="F27" s="31">
        <v>226491.53</v>
      </c>
      <c r="G27" s="16">
        <v>1.1240000000000001</v>
      </c>
      <c r="H27" s="16">
        <f t="shared" si="4"/>
        <v>254576.47972000003</v>
      </c>
      <c r="I27" s="30">
        <f t="shared" si="5"/>
        <v>91647.532699200005</v>
      </c>
      <c r="J27" s="12">
        <v>254100</v>
      </c>
      <c r="K27" s="13">
        <f t="shared" si="0"/>
        <v>91476</v>
      </c>
      <c r="L27" s="11">
        <v>207900</v>
      </c>
      <c r="M27" s="14">
        <f t="shared" si="1"/>
        <v>74844</v>
      </c>
      <c r="N27" s="12"/>
      <c r="O27" s="13">
        <f t="shared" si="2"/>
        <v>0</v>
      </c>
      <c r="P27" s="34">
        <f t="shared" si="3"/>
        <v>83160</v>
      </c>
      <c r="Q27" s="38">
        <f t="shared" si="7"/>
        <v>83160</v>
      </c>
    </row>
    <row r="28" spans="1:17" ht="24.75" x14ac:dyDescent="0.25">
      <c r="A28" s="23">
        <v>24</v>
      </c>
      <c r="B28" s="45" t="s">
        <v>18</v>
      </c>
      <c r="C28" s="45" t="s">
        <v>43</v>
      </c>
      <c r="D28" s="46" t="s">
        <v>20</v>
      </c>
      <c r="E28" s="46">
        <v>0.23</v>
      </c>
      <c r="F28" s="31">
        <v>454533.9</v>
      </c>
      <c r="G28" s="16">
        <v>1.1240000000000001</v>
      </c>
      <c r="H28" s="16">
        <f t="shared" si="4"/>
        <v>510896.10360000009</v>
      </c>
      <c r="I28" s="30">
        <f t="shared" si="5"/>
        <v>117506.10382800002</v>
      </c>
      <c r="J28" s="12">
        <v>348700</v>
      </c>
      <c r="K28" s="13">
        <f t="shared" si="0"/>
        <v>80201</v>
      </c>
      <c r="L28" s="11">
        <v>280000</v>
      </c>
      <c r="M28" s="14">
        <f t="shared" si="1"/>
        <v>64400</v>
      </c>
      <c r="N28" s="12"/>
      <c r="O28" s="13">
        <f t="shared" si="2"/>
        <v>0</v>
      </c>
      <c r="P28" s="34">
        <f t="shared" si="3"/>
        <v>72300.5</v>
      </c>
      <c r="Q28" s="38">
        <f t="shared" si="7"/>
        <v>72300.5</v>
      </c>
    </row>
    <row r="29" spans="1:17" ht="15.75" thickBot="1" x14ac:dyDescent="0.3">
      <c r="A29" s="97"/>
      <c r="B29" s="98"/>
      <c r="C29" s="98"/>
      <c r="D29" s="98"/>
      <c r="E29" s="99"/>
      <c r="F29" s="32"/>
      <c r="G29" s="24"/>
      <c r="H29" s="24"/>
      <c r="I29" s="33"/>
      <c r="J29" s="15"/>
      <c r="K29" s="6">
        <f>SUM(K5:K28)</f>
        <v>33763310</v>
      </c>
      <c r="L29" s="25"/>
      <c r="M29" s="26">
        <f>SUM(M5:M28)</f>
        <v>28263329</v>
      </c>
      <c r="N29" s="15"/>
      <c r="O29" s="6">
        <f>SUM(O5:O28)</f>
        <v>0</v>
      </c>
      <c r="P29" s="35"/>
      <c r="Q29" s="38">
        <f t="shared" si="7"/>
        <v>0</v>
      </c>
    </row>
    <row r="30" spans="1:17" ht="21.75" customHeight="1" thickBot="1" x14ac:dyDescent="0.3">
      <c r="A30" s="91" t="s">
        <v>9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3"/>
      <c r="P30" s="36">
        <f>SUM(K29,M29,O29)</f>
        <v>62026639</v>
      </c>
      <c r="Q30" s="39">
        <f>SUM(Q5:Q28)</f>
        <v>28215668.943781611</v>
      </c>
    </row>
    <row r="31" spans="1:17" ht="21.75" hidden="1" customHeight="1" thickBot="1" x14ac:dyDescent="0.3">
      <c r="A31" s="94" t="s">
        <v>10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6"/>
      <c r="P31" s="27">
        <f xml:space="preserve"> SUM(P5:P28)</f>
        <v>31013319.5</v>
      </c>
    </row>
    <row r="32" spans="1:17" x14ac:dyDescent="0.25">
      <c r="J32" s="5"/>
    </row>
    <row r="33" spans="1:5" x14ac:dyDescent="0.25">
      <c r="A33" s="8" t="s">
        <v>13</v>
      </c>
      <c r="B33" s="9"/>
      <c r="C33" s="9"/>
      <c r="D33" s="9"/>
      <c r="E33" s="9"/>
    </row>
    <row r="34" spans="1:5" x14ac:dyDescent="0.25">
      <c r="A34" s="8"/>
      <c r="B34" s="9"/>
      <c r="C34" s="9"/>
      <c r="D34" s="9"/>
      <c r="E34" s="9"/>
    </row>
  </sheetData>
  <mergeCells count="18">
    <mergeCell ref="Q3:Q4"/>
    <mergeCell ref="A1:P1"/>
    <mergeCell ref="A3:A4"/>
    <mergeCell ref="B3:B4"/>
    <mergeCell ref="C3:C4"/>
    <mergeCell ref="D3:D4"/>
    <mergeCell ref="E3:E4"/>
    <mergeCell ref="N3:O3"/>
    <mergeCell ref="P3:P4"/>
    <mergeCell ref="F3:F4"/>
    <mergeCell ref="G3:G4"/>
    <mergeCell ref="H3:H4"/>
    <mergeCell ref="I3:I4"/>
    <mergeCell ref="J3:K3"/>
    <mergeCell ref="L3:M3"/>
    <mergeCell ref="A30:O30"/>
    <mergeCell ref="A31:O31"/>
    <mergeCell ref="A29:E29"/>
  </mergeCells>
  <conditionalFormatting sqref="B13:C28">
    <cfRule type="cellIs" dxfId="31" priority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34"/>
  <sheetViews>
    <sheetView tabSelected="1" showWhiteSpace="0" zoomScale="80" zoomScaleNormal="80" zoomScaleSheetLayoutView="100" zoomScalePageLayoutView="50" workbookViewId="0">
      <selection activeCell="H17" sqref="H17"/>
    </sheetView>
  </sheetViews>
  <sheetFormatPr defaultColWidth="9" defaultRowHeight="15" x14ac:dyDescent="0.25"/>
  <cols>
    <col min="1" max="1" width="5.140625" style="49" bestFit="1" customWidth="1"/>
    <col min="2" max="2" width="57.140625" style="49" customWidth="1"/>
    <col min="3" max="3" width="6.7109375" style="49" customWidth="1"/>
    <col min="4" max="4" width="5.7109375" style="49" bestFit="1" customWidth="1"/>
    <col min="5" max="5" width="4.7109375" style="49" customWidth="1"/>
    <col min="6" max="6" width="5.7109375" style="49" customWidth="1"/>
    <col min="7" max="7" width="10.5703125" style="50" customWidth="1"/>
    <col min="8" max="8" width="10.7109375" style="50" customWidth="1"/>
    <col min="9" max="9" width="15.28515625" style="50" customWidth="1"/>
    <col min="10" max="10" width="12.28515625" style="50" customWidth="1"/>
    <col min="11" max="11" width="12.140625" style="50" customWidth="1"/>
    <col min="12" max="12" width="13.28515625" style="50" customWidth="1"/>
    <col min="13" max="13" width="13.7109375" style="50" customWidth="1"/>
    <col min="14" max="14" width="13.42578125" style="50" customWidth="1"/>
    <col min="15" max="15" width="14.140625" style="50" customWidth="1"/>
    <col min="16" max="16" width="13.42578125" style="50" customWidth="1"/>
    <col min="17" max="17" width="12.5703125" style="48" customWidth="1"/>
    <col min="18" max="18" width="13.140625" style="48" customWidth="1"/>
    <col min="19" max="19" width="13" style="49" customWidth="1"/>
    <col min="20" max="20" width="10.5703125" style="49" bestFit="1" customWidth="1"/>
    <col min="21" max="21" width="9" style="49"/>
    <col min="22" max="22" width="9.7109375" style="49" bestFit="1" customWidth="1"/>
    <col min="23" max="16384" width="9" style="49"/>
  </cols>
  <sheetData>
    <row r="1" spans="1:50" ht="47.25" customHeight="1" x14ac:dyDescent="0.25">
      <c r="A1" s="118" t="s">
        <v>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57"/>
      <c r="T1" s="57"/>
    </row>
    <row r="2" spans="1:50" ht="67.5" customHeight="1" x14ac:dyDescent="0.25">
      <c r="A2" s="119" t="s">
        <v>0</v>
      </c>
      <c r="B2" s="130" t="s">
        <v>51</v>
      </c>
      <c r="C2" s="131" t="s">
        <v>50</v>
      </c>
      <c r="D2" s="132" t="s">
        <v>52</v>
      </c>
      <c r="E2" s="132" t="s">
        <v>53</v>
      </c>
      <c r="F2" s="133" t="s">
        <v>49</v>
      </c>
      <c r="G2" s="133" t="s">
        <v>54</v>
      </c>
      <c r="H2" s="133"/>
      <c r="I2" s="134" t="s">
        <v>56</v>
      </c>
      <c r="J2" s="135"/>
      <c r="K2" s="135"/>
      <c r="L2" s="135"/>
      <c r="M2" s="135"/>
      <c r="N2" s="136"/>
      <c r="O2" s="124" t="s">
        <v>59</v>
      </c>
      <c r="P2" s="124" t="s">
        <v>60</v>
      </c>
      <c r="Q2" s="137" t="s">
        <v>61</v>
      </c>
      <c r="R2" s="127" t="s">
        <v>62</v>
      </c>
      <c r="S2" s="58"/>
      <c r="T2" s="58"/>
    </row>
    <row r="3" spans="1:50" ht="96.75" customHeight="1" x14ac:dyDescent="0.25">
      <c r="A3" s="119"/>
      <c r="B3" s="130"/>
      <c r="C3" s="131"/>
      <c r="D3" s="132"/>
      <c r="E3" s="132"/>
      <c r="F3" s="133"/>
      <c r="G3" s="124" t="s">
        <v>68</v>
      </c>
      <c r="H3" s="124"/>
      <c r="I3" s="120" t="s">
        <v>75</v>
      </c>
      <c r="J3" s="121"/>
      <c r="K3" s="125" t="s">
        <v>76</v>
      </c>
      <c r="L3" s="121"/>
      <c r="M3" s="125" t="s">
        <v>77</v>
      </c>
      <c r="N3" s="121"/>
      <c r="O3" s="124"/>
      <c r="P3" s="124"/>
      <c r="Q3" s="138"/>
      <c r="R3" s="128"/>
      <c r="S3" s="58"/>
      <c r="T3" s="58"/>
    </row>
    <row r="4" spans="1:50" x14ac:dyDescent="0.25">
      <c r="A4" s="119"/>
      <c r="B4" s="130"/>
      <c r="C4" s="131"/>
      <c r="D4" s="132"/>
      <c r="E4" s="132"/>
      <c r="F4" s="133"/>
      <c r="G4" s="124"/>
      <c r="H4" s="124"/>
      <c r="I4" s="122"/>
      <c r="J4" s="123"/>
      <c r="K4" s="126"/>
      <c r="L4" s="123"/>
      <c r="M4" s="126"/>
      <c r="N4" s="123"/>
      <c r="O4" s="124"/>
      <c r="P4" s="124"/>
      <c r="Q4" s="138"/>
      <c r="R4" s="128"/>
      <c r="S4" s="58"/>
      <c r="T4" s="58"/>
    </row>
    <row r="5" spans="1:50" ht="79.5" customHeight="1" x14ac:dyDescent="0.25">
      <c r="A5" s="119"/>
      <c r="B5" s="130"/>
      <c r="C5" s="131"/>
      <c r="D5" s="132"/>
      <c r="E5" s="132"/>
      <c r="F5" s="139" t="s">
        <v>72</v>
      </c>
      <c r="G5" s="140" t="s">
        <v>55</v>
      </c>
      <c r="H5" s="140" t="s">
        <v>48</v>
      </c>
      <c r="I5" s="140" t="s">
        <v>58</v>
      </c>
      <c r="J5" s="140" t="s">
        <v>57</v>
      </c>
      <c r="K5" s="140" t="s">
        <v>58</v>
      </c>
      <c r="L5" s="140" t="s">
        <v>57</v>
      </c>
      <c r="M5" s="140" t="s">
        <v>58</v>
      </c>
      <c r="N5" s="140" t="s">
        <v>57</v>
      </c>
      <c r="O5" s="124"/>
      <c r="P5" s="124"/>
      <c r="Q5" s="141"/>
      <c r="R5" s="129"/>
      <c r="S5" s="58"/>
    </row>
    <row r="6" spans="1:50" s="51" customFormat="1" x14ac:dyDescent="0.25">
      <c r="A6" s="61">
        <v>1</v>
      </c>
      <c r="B6" s="142"/>
      <c r="C6" s="142">
        <v>3</v>
      </c>
      <c r="D6" s="143">
        <v>4</v>
      </c>
      <c r="E6" s="143">
        <v>5</v>
      </c>
      <c r="F6" s="142">
        <v>6</v>
      </c>
      <c r="G6" s="142">
        <v>8</v>
      </c>
      <c r="H6" s="142">
        <v>9</v>
      </c>
      <c r="I6" s="143">
        <v>10</v>
      </c>
      <c r="J6" s="142">
        <f>I6+1</f>
        <v>11</v>
      </c>
      <c r="K6" s="142">
        <f t="shared" ref="K6:L6" si="0">J6+1</f>
        <v>12</v>
      </c>
      <c r="L6" s="142">
        <f t="shared" si="0"/>
        <v>13</v>
      </c>
      <c r="M6" s="142">
        <f t="shared" ref="M6" si="1">L6+1</f>
        <v>14</v>
      </c>
      <c r="N6" s="142">
        <f>M6+1</f>
        <v>15</v>
      </c>
      <c r="O6" s="142">
        <f>N6+1</f>
        <v>16</v>
      </c>
      <c r="P6" s="142">
        <f t="shared" ref="P6" si="2">O6+1</f>
        <v>17</v>
      </c>
      <c r="Q6" s="142">
        <f t="shared" ref="Q6" si="3">P6+1</f>
        <v>18</v>
      </c>
      <c r="R6" s="62">
        <f t="shared" ref="R6" si="4">Q6+1</f>
        <v>19</v>
      </c>
      <c r="S6" s="59"/>
      <c r="T6" s="49"/>
      <c r="U6" s="49"/>
      <c r="V6" s="49"/>
      <c r="W6" s="49"/>
      <c r="X6" s="49"/>
    </row>
    <row r="7" spans="1:50" s="47" customFormat="1" ht="105.75" customHeight="1" x14ac:dyDescent="0.25">
      <c r="A7" s="86">
        <v>1</v>
      </c>
      <c r="B7" s="144" t="s">
        <v>74</v>
      </c>
      <c r="C7" s="55" t="s">
        <v>69</v>
      </c>
      <c r="D7" s="140">
        <v>1</v>
      </c>
      <c r="E7" s="140">
        <v>20</v>
      </c>
      <c r="F7" s="145">
        <v>1.0509999999999999</v>
      </c>
      <c r="G7" s="146"/>
      <c r="H7" s="146"/>
      <c r="I7" s="84">
        <f>6304.1/1.2</f>
        <v>5253.416666666667</v>
      </c>
      <c r="J7" s="147">
        <f>D7*I7</f>
        <v>5253.416666666667</v>
      </c>
      <c r="K7" s="84">
        <f>7300.9/1.2</f>
        <v>6084.083333333333</v>
      </c>
      <c r="L7" s="147">
        <f>D7*K7</f>
        <v>6084.083333333333</v>
      </c>
      <c r="M7" s="84">
        <f>6000/1.2</f>
        <v>5000</v>
      </c>
      <c r="N7" s="147">
        <f>D7*M7</f>
        <v>5000</v>
      </c>
      <c r="O7" s="148">
        <f>I7</f>
        <v>5253.416666666667</v>
      </c>
      <c r="P7" s="148">
        <f>O7*D7</f>
        <v>5253.416666666667</v>
      </c>
      <c r="Q7" s="147">
        <f>P7</f>
        <v>5253.416666666667</v>
      </c>
      <c r="R7" s="63">
        <f>Q7*1.2</f>
        <v>6304.1</v>
      </c>
      <c r="S7" s="58"/>
      <c r="T7" s="49"/>
      <c r="U7" s="49"/>
      <c r="V7" s="49"/>
      <c r="W7" s="49"/>
      <c r="X7" s="49"/>
    </row>
    <row r="8" spans="1:50" s="51" customFormat="1" x14ac:dyDescent="0.25">
      <c r="A8" s="56" t="s">
        <v>47</v>
      </c>
      <c r="B8" s="62"/>
      <c r="C8" s="64"/>
      <c r="D8" s="64"/>
      <c r="E8" s="64"/>
      <c r="F8" s="64"/>
      <c r="G8" s="64"/>
      <c r="H8" s="64"/>
      <c r="I8" s="64"/>
      <c r="J8" s="65">
        <f>SUM(J7:J7)</f>
        <v>5253.416666666667</v>
      </c>
      <c r="K8" s="64"/>
      <c r="L8" s="65">
        <f>SUM(L7:L7)</f>
        <v>6084.083333333333</v>
      </c>
      <c r="M8" s="64"/>
      <c r="N8" s="65">
        <f>SUM(N7:N7)</f>
        <v>5000</v>
      </c>
      <c r="O8" s="64"/>
      <c r="P8" s="64"/>
      <c r="Q8" s="65">
        <f>SUM(Q7:Q7)</f>
        <v>5253.416666666667</v>
      </c>
      <c r="R8" s="65">
        <f>SUM(R7:R7)</f>
        <v>6304.1</v>
      </c>
      <c r="S8" s="59"/>
      <c r="T8" s="83"/>
      <c r="U8" s="81"/>
      <c r="V8" s="81"/>
      <c r="W8" s="49"/>
      <c r="X8" s="49"/>
    </row>
    <row r="9" spans="1:50" ht="28.5" customHeigh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60"/>
      <c r="R9" s="60"/>
      <c r="S9" s="58"/>
    </row>
    <row r="10" spans="1:50" s="52" customFormat="1" ht="30" customHeight="1" x14ac:dyDescent="0.25">
      <c r="A10" s="116" t="s">
        <v>63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54"/>
      <c r="T10" s="54"/>
    </row>
    <row r="11" spans="1:50" s="52" customFormat="1" ht="15.75" x14ac:dyDescent="0.25">
      <c r="A11" s="114" t="s">
        <v>64</v>
      </c>
      <c r="B11" s="114"/>
      <c r="C11" s="114"/>
      <c r="D11" s="114"/>
      <c r="E11" s="114"/>
      <c r="F11" s="114"/>
      <c r="G11" s="114"/>
      <c r="H11" s="114"/>
      <c r="I11" s="71"/>
      <c r="J11" s="71"/>
      <c r="K11" s="71"/>
      <c r="L11" s="71"/>
      <c r="M11" s="80"/>
      <c r="N11" s="80"/>
      <c r="O11" s="71"/>
      <c r="P11" s="71"/>
      <c r="Q11" s="71"/>
      <c r="R11" s="77"/>
    </row>
    <row r="12" spans="1:50" s="52" customFormat="1" ht="15.75" x14ac:dyDescent="0.25">
      <c r="L12" s="71"/>
      <c r="M12" s="80"/>
      <c r="N12" s="80"/>
      <c r="O12" s="71"/>
      <c r="P12" s="71"/>
      <c r="Q12" s="71"/>
      <c r="R12" s="71"/>
      <c r="S12" s="77"/>
      <c r="T12" s="71"/>
    </row>
    <row r="13" spans="1:50" s="52" customFormat="1" ht="15.75" hidden="1" customHeight="1" x14ac:dyDescent="0.25">
      <c r="L13" s="53"/>
      <c r="M13" s="53"/>
      <c r="N13" s="53"/>
      <c r="O13" s="71"/>
      <c r="P13" s="71"/>
      <c r="Q13" s="71"/>
      <c r="R13" s="71"/>
      <c r="S13" s="71"/>
      <c r="T13" s="71"/>
    </row>
    <row r="14" spans="1:50" s="67" customFormat="1" ht="15.75" x14ac:dyDescent="0.25">
      <c r="B14" s="54"/>
      <c r="C14" s="70"/>
      <c r="D14" s="70"/>
      <c r="I14" s="71"/>
      <c r="J14" s="71"/>
      <c r="K14" s="71"/>
      <c r="L14" s="70"/>
      <c r="M14" s="79"/>
      <c r="N14" s="79"/>
      <c r="O14" s="71"/>
      <c r="P14" s="71"/>
      <c r="Q14" s="71"/>
      <c r="R14" s="77"/>
      <c r="S14" s="77"/>
      <c r="T14" s="71"/>
    </row>
    <row r="15" spans="1:50" s="67" customFormat="1" ht="15.75" customHeight="1" x14ac:dyDescent="0.25">
      <c r="A15" s="116" t="s">
        <v>70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78" t="s">
        <v>66</v>
      </c>
      <c r="M15" s="78"/>
      <c r="N15" s="115" t="s">
        <v>71</v>
      </c>
      <c r="O15" s="115"/>
      <c r="P15" s="115"/>
      <c r="Q15" s="66"/>
      <c r="R15" s="85"/>
      <c r="S15" s="77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</row>
    <row r="16" spans="1:50" s="67" customFormat="1" ht="15.75" customHeight="1" x14ac:dyDescent="0.25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8" t="s">
        <v>65</v>
      </c>
      <c r="M16" s="78"/>
      <c r="N16" s="115"/>
      <c r="O16" s="115"/>
      <c r="P16" s="115"/>
      <c r="Q16" s="66"/>
      <c r="R16" s="66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</row>
    <row r="17" spans="1:50" s="67" customFormat="1" ht="15.75" customHeight="1" x14ac:dyDescent="0.25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6"/>
      <c r="M17" s="78"/>
      <c r="N17" s="78"/>
      <c r="O17" s="66"/>
      <c r="P17" s="66"/>
      <c r="Q17" s="66"/>
      <c r="R17" s="66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</row>
    <row r="18" spans="1:50" s="67" customFormat="1" ht="15.75" x14ac:dyDescent="0.25">
      <c r="B18" s="54"/>
      <c r="C18" s="70"/>
      <c r="D18" s="72"/>
      <c r="I18" s="71"/>
      <c r="J18" s="80"/>
      <c r="K18" s="71"/>
      <c r="L18" s="70"/>
      <c r="M18" s="79"/>
      <c r="N18" s="79"/>
      <c r="O18" s="71"/>
      <c r="P18" s="71"/>
      <c r="Q18" s="71"/>
      <c r="R18" s="71"/>
      <c r="S18" s="77"/>
      <c r="T18" s="71"/>
    </row>
    <row r="19" spans="1:50" s="67" customFormat="1" ht="31.5" customHeight="1" x14ac:dyDescent="0.25">
      <c r="A19" s="117" t="s">
        <v>73</v>
      </c>
      <c r="B19" s="117"/>
      <c r="C19" s="117"/>
      <c r="D19" s="117"/>
      <c r="E19" s="117"/>
      <c r="I19" s="71"/>
      <c r="J19" s="80"/>
      <c r="K19" s="71"/>
      <c r="L19" s="54"/>
      <c r="M19" s="54"/>
      <c r="N19" s="54"/>
      <c r="O19" s="7"/>
      <c r="P19" s="7"/>
      <c r="Q19" s="7"/>
      <c r="R19" s="7"/>
      <c r="S19" s="7"/>
      <c r="T19" s="7"/>
    </row>
    <row r="20" spans="1:50" s="67" customFormat="1" ht="15.75" x14ac:dyDescent="0.25">
      <c r="G20" s="71"/>
      <c r="H20" s="71"/>
      <c r="I20" s="71"/>
      <c r="J20" s="80"/>
      <c r="K20" s="71"/>
      <c r="L20" s="71"/>
      <c r="M20" s="80"/>
      <c r="N20" s="80"/>
      <c r="O20" s="71"/>
      <c r="P20" s="71"/>
      <c r="Q20" s="71"/>
      <c r="R20" s="71"/>
      <c r="S20" s="71"/>
      <c r="T20" s="71"/>
    </row>
    <row r="21" spans="1:50" s="67" customFormat="1" ht="15.75" x14ac:dyDescent="0.25">
      <c r="A21" s="73"/>
      <c r="B21" s="73"/>
      <c r="C21" s="73"/>
      <c r="D21" s="73"/>
      <c r="E21" s="73"/>
      <c r="F21" s="73"/>
      <c r="G21" s="71"/>
      <c r="H21" s="71"/>
      <c r="I21" s="71"/>
      <c r="J21" s="80"/>
      <c r="K21" s="71"/>
      <c r="L21" s="71"/>
      <c r="M21" s="80"/>
      <c r="N21" s="80"/>
      <c r="O21" s="71"/>
      <c r="P21" s="71"/>
      <c r="Q21" s="71"/>
      <c r="R21" s="71"/>
      <c r="S21" s="71"/>
      <c r="T21" s="71"/>
    </row>
    <row r="22" spans="1:50" s="67" customFormat="1" ht="15.75" x14ac:dyDescent="0.25">
      <c r="G22" s="71"/>
      <c r="H22" s="71"/>
      <c r="I22" s="71"/>
      <c r="J22" s="80"/>
      <c r="K22" s="71"/>
      <c r="L22" s="71"/>
      <c r="M22" s="80"/>
      <c r="N22" s="80"/>
      <c r="O22" s="71"/>
      <c r="P22" s="71"/>
      <c r="Q22" s="71"/>
      <c r="R22" s="71"/>
      <c r="S22" s="71"/>
      <c r="T22" s="71"/>
    </row>
    <row r="23" spans="1:50" ht="15.75" x14ac:dyDescent="0.25">
      <c r="B23" s="68"/>
      <c r="C23" s="68"/>
      <c r="D23" s="68"/>
      <c r="E23" s="68"/>
      <c r="F23" s="68"/>
      <c r="G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50" x14ac:dyDescent="0.25">
      <c r="Q24" s="50"/>
      <c r="R24" s="50"/>
      <c r="S24" s="50"/>
    </row>
    <row r="25" spans="1:50" x14ac:dyDescent="0.25">
      <c r="K25" s="82"/>
      <c r="Q25" s="50"/>
      <c r="R25" s="50"/>
      <c r="S25" s="50"/>
    </row>
    <row r="26" spans="1:50" x14ac:dyDescent="0.25">
      <c r="K26" s="82"/>
      <c r="Q26" s="50"/>
      <c r="R26" s="50"/>
      <c r="S26" s="50"/>
    </row>
    <row r="27" spans="1:50" x14ac:dyDescent="0.25">
      <c r="K27" s="82"/>
      <c r="Q27" s="50"/>
      <c r="R27" s="50"/>
      <c r="S27" s="50"/>
    </row>
    <row r="28" spans="1:50" x14ac:dyDescent="0.25">
      <c r="K28" s="82"/>
      <c r="Q28" s="50"/>
      <c r="R28" s="50"/>
      <c r="S28" s="50"/>
    </row>
    <row r="29" spans="1:50" x14ac:dyDescent="0.25">
      <c r="K29" s="82"/>
      <c r="Q29" s="50"/>
      <c r="R29" s="50"/>
      <c r="S29" s="50"/>
    </row>
    <row r="30" spans="1:50" x14ac:dyDescent="0.25">
      <c r="K30" s="82"/>
      <c r="Q30" s="50"/>
      <c r="R30" s="50"/>
      <c r="S30" s="50"/>
    </row>
    <row r="31" spans="1:50" x14ac:dyDescent="0.25">
      <c r="K31" s="82"/>
      <c r="Q31" s="50"/>
      <c r="R31" s="50"/>
      <c r="S31" s="50"/>
    </row>
    <row r="32" spans="1:50" x14ac:dyDescent="0.25">
      <c r="K32" s="82"/>
    </row>
    <row r="34" spans="11:11" x14ac:dyDescent="0.25">
      <c r="K34" s="82"/>
    </row>
  </sheetData>
  <mergeCells count="22">
    <mergeCell ref="A1:R1"/>
    <mergeCell ref="A2:A5"/>
    <mergeCell ref="F2:F4"/>
    <mergeCell ref="G2:H2"/>
    <mergeCell ref="I3:J4"/>
    <mergeCell ref="G3:H4"/>
    <mergeCell ref="K3:L4"/>
    <mergeCell ref="R2:R5"/>
    <mergeCell ref="Q2:Q5"/>
    <mergeCell ref="M3:N4"/>
    <mergeCell ref="I2:N2"/>
    <mergeCell ref="O2:O5"/>
    <mergeCell ref="P2:P5"/>
    <mergeCell ref="A11:H11"/>
    <mergeCell ref="N15:P16"/>
    <mergeCell ref="A10:R10"/>
    <mergeCell ref="A19:E19"/>
    <mergeCell ref="B2:B5"/>
    <mergeCell ref="A15:K15"/>
    <mergeCell ref="C2:C5"/>
    <mergeCell ref="D2:D5"/>
    <mergeCell ref="E2:E5"/>
  </mergeCells>
  <conditionalFormatting sqref="Q2 F4 A3:A5 O13:S13 A21 S20:T1048576 A14 S14 T12:T14 S2:XFD4 A7 U9:XFD14 J7 L7 L12:S12 I11:R11 G21:Q21 I35:Q36 I23:Q23 K24:Q34 N7:R7 C7:D7 Y5:XFD8 S5:S9 U7:X8 T7:T9 S18:T18 U18:XFD1048576 A18 F3:G3 A2:I2 E14:K14 A23:G36 A20:Q20 A9:Q9 A22:Q22 A6:R6 A37:Q1048576 E18:K18 F5:N5 C8:G8 G7 F19:K19">
    <cfRule type="cellIs" dxfId="30" priority="260" operator="equal">
      <formula>0</formula>
    </cfRule>
  </conditionalFormatting>
  <conditionalFormatting sqref="A8 Q8:R8">
    <cfRule type="cellIs" dxfId="29" priority="259" operator="equal">
      <formula>0</formula>
    </cfRule>
  </conditionalFormatting>
  <conditionalFormatting sqref="O2">
    <cfRule type="cellIs" dxfId="28" priority="235" operator="equal">
      <formula>0</formula>
    </cfRule>
  </conditionalFormatting>
  <conditionalFormatting sqref="P2">
    <cfRule type="cellIs" dxfId="27" priority="233" operator="equal">
      <formula>0</formula>
    </cfRule>
  </conditionalFormatting>
  <conditionalFormatting sqref="I3">
    <cfRule type="cellIs" dxfId="26" priority="220" operator="equal">
      <formula>0</formula>
    </cfRule>
  </conditionalFormatting>
  <conditionalFormatting sqref="L8 N8">
    <cfRule type="cellIs" dxfId="25" priority="176" operator="equal">
      <formula>0</formula>
    </cfRule>
  </conditionalFormatting>
  <conditionalFormatting sqref="J8">
    <cfRule type="cellIs" dxfId="24" priority="175" operator="equal">
      <formula>0</formula>
    </cfRule>
  </conditionalFormatting>
  <conditionalFormatting sqref="K3">
    <cfRule type="cellIs" dxfId="23" priority="174" operator="equal">
      <formula>0</formula>
    </cfRule>
  </conditionalFormatting>
  <conditionalFormatting sqref="R2 R9 R20:R1048576">
    <cfRule type="cellIs" dxfId="22" priority="170" operator="equal">
      <formula>0</formula>
    </cfRule>
  </conditionalFormatting>
  <conditionalFormatting sqref="H8:I8 H7">
    <cfRule type="cellIs" dxfId="21" priority="167" operator="equal">
      <formula>0</formula>
    </cfRule>
  </conditionalFormatting>
  <conditionalFormatting sqref="E7">
    <cfRule type="cellIs" dxfId="20" priority="165" operator="equal">
      <formula>0</formula>
    </cfRule>
  </conditionalFormatting>
  <conditionalFormatting sqref="L13:N13">
    <cfRule type="cellIs" dxfId="19" priority="150" operator="equal">
      <formula>0</formula>
    </cfRule>
  </conditionalFormatting>
  <conditionalFormatting sqref="S11">
    <cfRule type="cellIs" dxfId="18" priority="149" operator="equal">
      <formula>0</formula>
    </cfRule>
  </conditionalFormatting>
  <conditionalFormatting sqref="T11">
    <cfRule type="cellIs" dxfId="17" priority="147" operator="equal">
      <formula>0</formula>
    </cfRule>
  </conditionalFormatting>
  <conditionalFormatting sqref="K8">
    <cfRule type="cellIs" dxfId="16" priority="145" operator="equal">
      <formula>0</formula>
    </cfRule>
  </conditionalFormatting>
  <conditionalFormatting sqref="O8">
    <cfRule type="cellIs" dxfId="15" priority="143" operator="equal">
      <formula>0</formula>
    </cfRule>
  </conditionalFormatting>
  <conditionalFormatting sqref="P8">
    <cfRule type="cellIs" dxfId="14" priority="142" operator="equal">
      <formula>0</formula>
    </cfRule>
  </conditionalFormatting>
  <conditionalFormatting sqref="S15:S17 U15:XFD17">
    <cfRule type="cellIs" dxfId="13" priority="118" operator="equal">
      <formula>0</formula>
    </cfRule>
  </conditionalFormatting>
  <conditionalFormatting sqref="T15:T17">
    <cfRule type="cellIs" dxfId="12" priority="117" operator="equal">
      <formula>0</formula>
    </cfRule>
  </conditionalFormatting>
  <conditionalFormatting sqref="B8">
    <cfRule type="cellIs" dxfId="11" priority="90" operator="equal">
      <formula>0</formula>
    </cfRule>
  </conditionalFormatting>
  <conditionalFormatting sqref="M8">
    <cfRule type="cellIs" dxfId="10" priority="23" operator="equal">
      <formula>0</formula>
    </cfRule>
  </conditionalFormatting>
  <conditionalFormatting sqref="B7">
    <cfRule type="cellIs" dxfId="9" priority="16" operator="equal">
      <formula>0</formula>
    </cfRule>
  </conditionalFormatting>
  <conditionalFormatting sqref="B7">
    <cfRule type="cellIs" dxfId="8" priority="15" operator="equal">
      <formula>0</formula>
    </cfRule>
  </conditionalFormatting>
  <conditionalFormatting sqref="T5:X6">
    <cfRule type="cellIs" dxfId="7" priority="14" operator="equal">
      <formula>0</formula>
    </cfRule>
  </conditionalFormatting>
  <conditionalFormatting sqref="H23 H35:H36">
    <cfRule type="cellIs" dxfId="6" priority="11" operator="equal">
      <formula>0</formula>
    </cfRule>
  </conditionalFormatting>
  <conditionalFormatting sqref="H24:J34">
    <cfRule type="cellIs" dxfId="5" priority="10" operator="equal">
      <formula>0</formula>
    </cfRule>
  </conditionalFormatting>
  <conditionalFormatting sqref="I7">
    <cfRule type="cellIs" dxfId="4" priority="7" operator="equal">
      <formula>0</formula>
    </cfRule>
  </conditionalFormatting>
  <conditionalFormatting sqref="K7">
    <cfRule type="cellIs" dxfId="3" priority="5" operator="equal">
      <formula>0</formula>
    </cfRule>
  </conditionalFormatting>
  <conditionalFormatting sqref="M7">
    <cfRule type="cellIs" dxfId="2" priority="4" operator="equal">
      <formula>0</formula>
    </cfRule>
  </conditionalFormatting>
  <conditionalFormatting sqref="M3">
    <cfRule type="cellIs" dxfId="1" priority="2" operator="equal">
      <formula>0</formula>
    </cfRule>
  </conditionalFormatting>
  <conditionalFormatting sqref="F7">
    <cfRule type="cellIs" dxfId="0" priority="1" operator="equal">
      <formula>0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Лист3</vt:lpstr>
      <vt:lpstr>1</vt:lpstr>
      <vt:lpstr>'1'!_ftnref1</vt:lpstr>
      <vt:lpstr>'1'!_ftnref2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2022-02-04T07:46:17Z</dcterms:modified>
</cp:coreProperties>
</file>